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napshot Data" sheetId="1" r:id="rId4"/>
    <sheet state="visible" name="Snapshot Analytics" sheetId="2" r:id="rId5"/>
    <sheet state="visible" name="Demo Data" sheetId="3" r:id="rId6"/>
    <sheet state="visible" name="Demo Analysis" sheetId="4" r:id="rId7"/>
  </sheets>
  <definedNames/>
  <calcPr/>
  <extLst>
    <ext uri="GoogleSheetsCustomDataVersion2">
      <go:sheetsCustomData xmlns:go="http://customooxmlschemas.google.com/" r:id="rId8" roundtripDataChecksum="bbPKMYEGCmFPKvEVf9q2Bsk3V0csqP9eonYVtG0QDmc="/>
    </ext>
  </extLst>
</workbook>
</file>

<file path=xl/sharedStrings.xml><?xml version="1.0" encoding="utf-8"?>
<sst xmlns="http://schemas.openxmlformats.org/spreadsheetml/2006/main" count="128" uniqueCount="41">
  <si>
    <t>Snapshot Timestamp</t>
  </si>
  <si>
    <t>Asset</t>
  </si>
  <si>
    <t>Volume</t>
  </si>
  <si>
    <t>Exchange/Chain</t>
  </si>
  <si>
    <t>Wallet</t>
  </si>
  <si>
    <t>Unique Account ID</t>
  </si>
  <si>
    <t>Entity</t>
  </si>
  <si>
    <t>Individual</t>
  </si>
  <si>
    <t>If this feels overwhelming and you'd rather be a Crypto Tax Specialist client, reach out -&gt;</t>
  </si>
  <si>
    <t>https://cryptospecialist.tax/contact/</t>
  </si>
  <si>
    <t>Global Analytics</t>
  </si>
  <si>
    <t>Account-by-account Analytics</t>
  </si>
  <si>
    <t>Sanity Check</t>
  </si>
  <si>
    <t>Wallets  -&gt;
Asset↓</t>
  </si>
  <si>
    <t>Total Volume</t>
  </si>
  <si>
    <t>5/31/2024 11:12:14</t>
  </si>
  <si>
    <t>ADA</t>
  </si>
  <si>
    <t>stake1u8s8j09mvpy33w5uvu80h5v0zvgp5alhyetv875rf42dqasr7e884</t>
  </si>
  <si>
    <t>5/31/2024 11:12:32</t>
  </si>
  <si>
    <t>stake1u9ulrn0kv2jpjttzdkn9wf44tkchnxh5r72lrk5ds2z4ncqhhf3h3</t>
  </si>
  <si>
    <t>5/31/2024 11:12:52</t>
  </si>
  <si>
    <t>BTC</t>
  </si>
  <si>
    <t>xpub6DJWPX97YVGdZtGUn1Rp4VkYUNPvgNMwpy6bxMKaX2rWQRfP6LFvtMgt1MvZF52NTYJwNVcmgbh9kX4BzhHL7duNxV4bBmTq2NRJ3fAdgqD</t>
  </si>
  <si>
    <t>5/31/2024 11:13:26</t>
  </si>
  <si>
    <t>USDC</t>
  </si>
  <si>
    <t>Exchange</t>
  </si>
  <si>
    <t>Coinbase</t>
  </si>
  <si>
    <t>MATIC</t>
  </si>
  <si>
    <t>5/31/2024 11:13:57</t>
  </si>
  <si>
    <t>ETH</t>
  </si>
  <si>
    <t>0xAB373691337258489a52d55c8DdCfc71C0785678</t>
  </si>
  <si>
    <t>5/31/2024 11:14:54</t>
  </si>
  <si>
    <t>0x651Ef7177177C1CEF3db68dC9CA760b4981C8F3B</t>
  </si>
  <si>
    <t>WETH</t>
  </si>
  <si>
    <t>Uniswap V3 Positions NFT-V1 #108767</t>
  </si>
  <si>
    <t>5/31/2024 11:16:07</t>
  </si>
  <si>
    <t>USDT</t>
  </si>
  <si>
    <t>Pegaxy|Pega #142813</t>
  </si>
  <si>
    <t>5/31/2024 11:17:03</t>
  </si>
  <si>
    <t>RVN</t>
  </si>
  <si>
    <t>RWqogH9UzzHkH3TFGi1PXpSKpDNX3xZywX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</si>
</sst>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000000"/>
  </numFmts>
  <fonts count="5">
    <font>
      <sz val="11.0"/>
      <color theme="1"/>
      <name val="Calibri"/>
      <scheme val="minor"/>
    </font>
    <font>
      <b/>
      <color theme="1"/>
      <name val="Arial"/>
    </font>
    <font>
      <color theme="1"/>
      <name val="Calibri"/>
      <scheme val="minor"/>
    </font>
    <font>
      <sz val="11.0"/>
      <color theme="1"/>
      <name val="Calibri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B7B7B7"/>
        <bgColor rgb="FFB7B7B7"/>
      </patternFill>
    </fill>
    <fill>
      <patternFill patternType="solid">
        <fgColor rgb="FF93C47D"/>
        <bgColor rgb="FF93C47D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shrinkToFit="0" vertical="center" wrapText="1"/>
    </xf>
    <xf borderId="0" fillId="2" fontId="1" numFmtId="164" xfId="0" applyAlignment="1" applyFont="1" applyNumberFormat="1">
      <alignment horizontal="left" shrinkToFit="0" vertical="center" wrapText="1"/>
    </xf>
    <xf borderId="0" fillId="2" fontId="1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shrinkToFit="0" vertical="center" wrapText="1"/>
    </xf>
    <xf borderId="0" fillId="3" fontId="2" numFmtId="0" xfId="0" applyAlignment="1" applyFill="1" applyFont="1">
      <alignment horizontal="left" readingOrder="0" shrinkToFit="0" vertical="center" wrapText="1"/>
    </xf>
    <xf borderId="0" fillId="0" fontId="2" numFmtId="0" xfId="0" applyAlignment="1" applyFont="1">
      <alignment horizontal="left" readingOrder="0" shrinkToFit="0" vertical="center" wrapText="1"/>
    </xf>
    <xf borderId="0" fillId="4" fontId="2" numFmtId="0" xfId="0" applyAlignment="1" applyFill="1" applyFont="1">
      <alignment horizontal="left" readingOrder="0" shrinkToFit="0" vertical="center" wrapText="1"/>
    </xf>
    <xf borderId="0" fillId="4" fontId="4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4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4" fontId="2" numFmtId="0" xfId="0" applyAlignment="1" applyFont="1">
      <alignment horizontal="left" shrinkToFit="0" vertical="center" wrapText="1"/>
    </xf>
    <xf borderId="0" fillId="0" fontId="2" numFmtId="164" xfId="0" applyAlignment="1" applyFont="1" applyNumberFormat="1">
      <alignment horizontal="left" shrinkToFit="0" vertical="center" wrapText="1"/>
    </xf>
    <xf borderId="0" fillId="0" fontId="2" numFmtId="164" xfId="0" applyAlignment="1" applyFont="1" applyNumberFormat="1">
      <alignment horizontal="left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A4C2F4"/>
          <bgColor rgb="FFA4C2F4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cryptospecialist.tax/contact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7" width="21.57"/>
    <col customWidth="1" min="8" max="25" width="8.71"/>
  </cols>
  <sheetData>
    <row r="1" ht="32.2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4.25" customHeight="1">
      <c r="A2" s="5"/>
      <c r="B2" s="5"/>
      <c r="C2" s="5"/>
      <c r="D2" s="5"/>
      <c r="E2" s="5"/>
      <c r="F2" s="6" t="str">
        <f t="shared" ref="F2:F16" si="1">if($E2&lt;&gt;"",$D2&amp;" - "&amp;left($E2,5)&amp;"..."&amp;right($E2,5),$D2)</f>
        <v/>
      </c>
      <c r="G2" s="7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4.25" customHeight="1">
      <c r="A3" s="5"/>
      <c r="B3" s="5"/>
      <c r="C3" s="5"/>
      <c r="D3" s="5"/>
      <c r="E3" s="5"/>
      <c r="F3" s="6" t="str">
        <f t="shared" si="1"/>
        <v/>
      </c>
      <c r="G3" s="7" t="s">
        <v>7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14.25" customHeight="1">
      <c r="A4" s="5"/>
      <c r="B4" s="5"/>
      <c r="C4" s="5"/>
      <c r="D4" s="5"/>
      <c r="E4" s="5"/>
      <c r="F4" s="6" t="str">
        <f t="shared" si="1"/>
        <v/>
      </c>
      <c r="G4" s="7" t="s">
        <v>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14.25" customHeight="1">
      <c r="A5" s="5"/>
      <c r="B5" s="5"/>
      <c r="C5" s="5"/>
      <c r="D5" s="5"/>
      <c r="E5" s="5"/>
      <c r="F5" s="6" t="str">
        <f t="shared" si="1"/>
        <v/>
      </c>
      <c r="G5" s="7" t="s">
        <v>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14.25" customHeight="1">
      <c r="A6" s="5"/>
      <c r="B6" s="5"/>
      <c r="C6" s="5"/>
      <c r="D6" s="5"/>
      <c r="E6" s="5"/>
      <c r="F6" s="6" t="str">
        <f t="shared" si="1"/>
        <v/>
      </c>
      <c r="G6" s="7" t="s">
        <v>7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4.25" customHeight="1">
      <c r="A7" s="5"/>
      <c r="B7" s="5"/>
      <c r="C7" s="5"/>
      <c r="D7" s="5"/>
      <c r="E7" s="5"/>
      <c r="F7" s="6" t="str">
        <f t="shared" si="1"/>
        <v/>
      </c>
      <c r="G7" s="7" t="s">
        <v>7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14.25" customHeight="1">
      <c r="A8" s="5"/>
      <c r="B8" s="5"/>
      <c r="C8" s="5"/>
      <c r="D8" s="5"/>
      <c r="E8" s="5"/>
      <c r="F8" s="6" t="str">
        <f t="shared" si="1"/>
        <v/>
      </c>
      <c r="G8" s="7" t="s">
        <v>7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14.25" customHeight="1">
      <c r="A9" s="5"/>
      <c r="B9" s="5"/>
      <c r="C9" s="5"/>
      <c r="D9" s="5"/>
      <c r="E9" s="5"/>
      <c r="F9" s="6" t="str">
        <f t="shared" si="1"/>
        <v/>
      </c>
      <c r="G9" s="7" t="s">
        <v>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4.25" customHeight="1">
      <c r="A10" s="5"/>
      <c r="B10" s="5"/>
      <c r="C10" s="5"/>
      <c r="D10" s="5"/>
      <c r="E10" s="5"/>
      <c r="F10" s="6" t="str">
        <f t="shared" si="1"/>
        <v/>
      </c>
      <c r="G10" s="7" t="s">
        <v>7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4.25" customHeight="1">
      <c r="A11" s="5"/>
      <c r="B11" s="5"/>
      <c r="C11" s="5"/>
      <c r="D11" s="5"/>
      <c r="E11" s="5"/>
      <c r="F11" s="6" t="str">
        <f t="shared" si="1"/>
        <v/>
      </c>
      <c r="G11" s="7" t="s">
        <v>7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4.25" customHeight="1">
      <c r="A12" s="5"/>
      <c r="B12" s="5"/>
      <c r="C12" s="5"/>
      <c r="D12" s="5"/>
      <c r="E12" s="5"/>
      <c r="F12" s="6" t="str">
        <f t="shared" si="1"/>
        <v/>
      </c>
      <c r="G12" s="7" t="s">
        <v>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4.25" customHeight="1">
      <c r="A13" s="5"/>
      <c r="B13" s="5"/>
      <c r="C13" s="5"/>
      <c r="D13" s="5"/>
      <c r="E13" s="5"/>
      <c r="F13" s="6" t="str">
        <f t="shared" si="1"/>
        <v/>
      </c>
      <c r="G13" s="7" t="s">
        <v>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4.25" customHeight="1">
      <c r="A14" s="5"/>
      <c r="B14" s="5"/>
      <c r="C14" s="5"/>
      <c r="D14" s="5"/>
      <c r="E14" s="5"/>
      <c r="F14" s="6" t="str">
        <f t="shared" si="1"/>
        <v/>
      </c>
      <c r="G14" s="7" t="s">
        <v>7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4.25" customHeight="1">
      <c r="A15" s="5"/>
      <c r="B15" s="5"/>
      <c r="C15" s="5"/>
      <c r="D15" s="5"/>
      <c r="E15" s="5"/>
      <c r="F15" s="6" t="str">
        <f t="shared" si="1"/>
        <v/>
      </c>
      <c r="G15" s="7" t="s">
        <v>7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4.25" customHeight="1">
      <c r="A16" s="5"/>
      <c r="B16" s="5"/>
      <c r="C16" s="5"/>
      <c r="D16" s="5"/>
      <c r="E16" s="5"/>
      <c r="F16" s="6" t="str">
        <f t="shared" si="1"/>
        <v/>
      </c>
      <c r="G16" s="7" t="s">
        <v>7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4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4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4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4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4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2" max="2" width="18.86"/>
    <col customWidth="1" min="6" max="7" width="17.86"/>
  </cols>
  <sheetData>
    <row r="1">
      <c r="A1" s="8" t="s">
        <v>8</v>
      </c>
      <c r="F1" s="9" t="s">
        <v>9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>
      <c r="A2" s="11" t="s">
        <v>10</v>
      </c>
      <c r="C2" s="10"/>
      <c r="D2" s="11"/>
      <c r="E2" s="11" t="s">
        <v>11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>
      <c r="A3" s="11" t="s">
        <v>6</v>
      </c>
      <c r="B3" s="12" t="s">
        <v>7</v>
      </c>
      <c r="C3" s="10"/>
      <c r="D3" s="11"/>
      <c r="E3" s="11" t="s">
        <v>6</v>
      </c>
      <c r="F3" s="12" t="s">
        <v>7</v>
      </c>
      <c r="G3" s="11"/>
      <c r="H3" s="11"/>
      <c r="I3" s="11"/>
      <c r="J3" s="11"/>
      <c r="K3" s="11"/>
      <c r="L3" s="11"/>
      <c r="M3" s="11"/>
      <c r="N3" s="11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>
      <c r="A4" s="11" t="s">
        <v>1</v>
      </c>
      <c r="B4" s="11" t="s">
        <v>2</v>
      </c>
      <c r="C4" s="10"/>
      <c r="D4" s="8" t="s">
        <v>12</v>
      </c>
      <c r="E4" s="11" t="s">
        <v>13</v>
      </c>
      <c r="F4" s="13" t="s">
        <v>14</v>
      </c>
      <c r="G4" s="10" t="str">
        <f>IFERROR(__xludf.DUMMYFUNCTION("iferror(transpose(sort(UNIQUE(filter('Snapshot Data'!$F$2:$F1001,'Snapshot Data'!$G$2:$G1001=$F$3)))),""No Data Yet"")"),"")</f>
        <v/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>
      <c r="A5" s="14" t="str">
        <f>IFERROR(__xludf.DUMMYFUNCTION("iferror(sort(UNIQUE(filter('Snapshot Data'!$B$2:$B1001,'Snapshot Data'!$G$2:$G1001=$B$3))),""No Data Yet"")"),"")</f>
        <v/>
      </c>
      <c r="B5" s="15" t="str">
        <f>if($A5&lt;&gt;"",sumifs('Snapshot Data'!$C:$C,'Snapshot Data'!$B:$B,$A5,'Snapshot Data'!$G:$G,$B$3),"")</f>
        <v/>
      </c>
      <c r="C5" s="10"/>
      <c r="D5" s="14" t="str">
        <f t="shared" ref="D5:D14" si="1">if(round(F5-B5,2)=0,"Data Matches","Formula Error")</f>
        <v>Data Matches</v>
      </c>
      <c r="E5" s="14" t="str">
        <f>IFERROR(__xludf.DUMMYFUNCTION("iferror(sort(UNIQUE(filter('Snapshot Data'!$B$2:$B1001,'Snapshot Data'!$G$2:$G1001=$F$3))),""No Data Yet"")"),"")</f>
        <v/>
      </c>
      <c r="F5" s="15">
        <f t="shared" ref="F5:F14" si="2">sum(G5:Z5)</f>
        <v>0</v>
      </c>
      <c r="G5" s="15" t="str">
        <f>if($E$5&lt;&gt;"",sumifs('Snapshot Data'!$C:$C,'Snapshot Data'!$B:$B,$E5,'Snapshot Data'!$F:$F,G$4),"")</f>
        <v/>
      </c>
      <c r="H5" s="15" t="str">
        <f>if($E$5&lt;&gt;"",sumifs('Snapshot Data'!$C:$C,'Snapshot Data'!$B:$B,$E5,'Snapshot Data'!$F:$F,H$4),"")</f>
        <v/>
      </c>
      <c r="I5" s="15" t="str">
        <f>if($E$5&lt;&gt;"",sumifs('Snapshot Data'!$C:$C,'Snapshot Data'!$B:$B,$E5,'Snapshot Data'!$F:$F,I$4),"")</f>
        <v/>
      </c>
      <c r="J5" s="15" t="str">
        <f>if($E$5&lt;&gt;"",sumifs('Snapshot Data'!$C:$C,'Snapshot Data'!$B:$B,$E5,'Snapshot Data'!$F:$F,J$4),"")</f>
        <v/>
      </c>
      <c r="K5" s="15" t="str">
        <f>if($E$5&lt;&gt;"",sumifs('Snapshot Data'!$C:$C,'Snapshot Data'!$B:$B,$E5,'Snapshot Data'!$F:$F,K$4),"")</f>
        <v/>
      </c>
      <c r="L5" s="15" t="str">
        <f>if($E$5&lt;&gt;"",sumifs('Snapshot Data'!$C:$C,'Snapshot Data'!$B:$B,$E5,'Snapshot Data'!$F:$F,L$4),"")</f>
        <v/>
      </c>
      <c r="M5" s="15" t="str">
        <f>if($E$5&lt;&gt;"",sumifs('Snapshot Data'!$C:$C,'Snapshot Data'!$B:$B,$E5,'Snapshot Data'!$F:$F,M$4),"")</f>
        <v/>
      </c>
      <c r="N5" s="15" t="str">
        <f>if($E$5&lt;&gt;"",sumifs('Snapshot Data'!$C:$C,'Snapshot Data'!$B:$B,$E5,'Snapshot Data'!$F:$F,N$4),"")</f>
        <v/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>
      <c r="A6" s="10"/>
      <c r="B6" s="15" t="str">
        <f>if($A6&lt;&gt;"",sumifs('Snapshot Data'!$C:$C,'Snapshot Data'!$B:$B,$A6,'Snapshot Data'!$G:$G,$B$3),"")</f>
        <v/>
      </c>
      <c r="C6" s="10"/>
      <c r="D6" s="14" t="str">
        <f t="shared" si="1"/>
        <v>Data Matches</v>
      </c>
      <c r="E6" s="10"/>
      <c r="F6" s="15">
        <f t="shared" si="2"/>
        <v>0</v>
      </c>
      <c r="G6" s="15" t="str">
        <f>if($E$5&lt;&gt;"",sumifs('Snapshot Data'!$C:$C,'Snapshot Data'!$B:$B,$E6,'Snapshot Data'!$F:$F,G$4),"")</f>
        <v/>
      </c>
      <c r="H6" s="15" t="str">
        <f>if($E$5&lt;&gt;"",sumifs('Snapshot Data'!$C:$C,'Snapshot Data'!$B:$B,$E6,'Snapshot Data'!$F:$F,H$4),"")</f>
        <v/>
      </c>
      <c r="I6" s="15" t="str">
        <f>if($E$5&lt;&gt;"",sumifs('Snapshot Data'!$C:$C,'Snapshot Data'!$B:$B,$E6,'Snapshot Data'!$F:$F,I$4),"")</f>
        <v/>
      </c>
      <c r="J6" s="15" t="str">
        <f>if($E$5&lt;&gt;"",sumifs('Snapshot Data'!$C:$C,'Snapshot Data'!$B:$B,$E6,'Snapshot Data'!$F:$F,J$4),"")</f>
        <v/>
      </c>
      <c r="K6" s="15" t="str">
        <f>if($E$5&lt;&gt;"",sumifs('Snapshot Data'!$C:$C,'Snapshot Data'!$B:$B,$E6,'Snapshot Data'!$F:$F,K$4),"")</f>
        <v/>
      </c>
      <c r="L6" s="15" t="str">
        <f>if($E$5&lt;&gt;"",sumifs('Snapshot Data'!$C:$C,'Snapshot Data'!$B:$B,$E6,'Snapshot Data'!$F:$F,L$4),"")</f>
        <v/>
      </c>
      <c r="M6" s="15" t="str">
        <f>if($E$5&lt;&gt;"",sumifs('Snapshot Data'!$C:$C,'Snapshot Data'!$B:$B,$E6,'Snapshot Data'!$F:$F,M$4),"")</f>
        <v/>
      </c>
      <c r="N6" s="15" t="str">
        <f>if($E$5&lt;&gt;"",sumifs('Snapshot Data'!$C:$C,'Snapshot Data'!$B:$B,$E6,'Snapshot Data'!$F:$F,N$4),"")</f>
        <v/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>
      <c r="A7" s="10"/>
      <c r="B7" s="15" t="str">
        <f>if($A7&lt;&gt;"",sumifs('Snapshot Data'!$C:$C,'Snapshot Data'!$B:$B,$A7,'Snapshot Data'!$G:$G,$B$3),"")</f>
        <v/>
      </c>
      <c r="C7" s="10"/>
      <c r="D7" s="14" t="str">
        <f t="shared" si="1"/>
        <v>Data Matches</v>
      </c>
      <c r="E7" s="10"/>
      <c r="F7" s="15">
        <f t="shared" si="2"/>
        <v>0</v>
      </c>
      <c r="G7" s="15" t="str">
        <f>if($E$5&lt;&gt;"",sumifs('Snapshot Data'!$C:$C,'Snapshot Data'!$B:$B,$E7,'Snapshot Data'!$F:$F,G$4),"")</f>
        <v/>
      </c>
      <c r="H7" s="15" t="str">
        <f>if($E$5&lt;&gt;"",sumifs('Snapshot Data'!$C:$C,'Snapshot Data'!$B:$B,$E7,'Snapshot Data'!$F:$F,H$4),"")</f>
        <v/>
      </c>
      <c r="I7" s="15" t="str">
        <f>if($E$5&lt;&gt;"",sumifs('Snapshot Data'!$C:$C,'Snapshot Data'!$B:$B,$E7,'Snapshot Data'!$F:$F,I$4),"")</f>
        <v/>
      </c>
      <c r="J7" s="15" t="str">
        <f>if($E$5&lt;&gt;"",sumifs('Snapshot Data'!$C:$C,'Snapshot Data'!$B:$B,$E7,'Snapshot Data'!$F:$F,J$4),"")</f>
        <v/>
      </c>
      <c r="K7" s="15" t="str">
        <f>if($E$5&lt;&gt;"",sumifs('Snapshot Data'!$C:$C,'Snapshot Data'!$B:$B,$E7,'Snapshot Data'!$F:$F,K$4),"")</f>
        <v/>
      </c>
      <c r="L7" s="15" t="str">
        <f>if($E$5&lt;&gt;"",sumifs('Snapshot Data'!$C:$C,'Snapshot Data'!$B:$B,$E7,'Snapshot Data'!$F:$F,L$4),"")</f>
        <v/>
      </c>
      <c r="M7" s="15" t="str">
        <f>if($E$5&lt;&gt;"",sumifs('Snapshot Data'!$C:$C,'Snapshot Data'!$B:$B,$E7,'Snapshot Data'!$F:$F,M$4),"")</f>
        <v/>
      </c>
      <c r="N7" s="15" t="str">
        <f>if($E$5&lt;&gt;"",sumifs('Snapshot Data'!$C:$C,'Snapshot Data'!$B:$B,$E7,'Snapshot Data'!$F:$F,N$4),"")</f>
        <v/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>
      <c r="A8" s="10"/>
      <c r="B8" s="15" t="str">
        <f>if($A8&lt;&gt;"",sumifs('Snapshot Data'!$C:$C,'Snapshot Data'!$B:$B,$A8,'Snapshot Data'!$G:$G,$B$3),"")</f>
        <v/>
      </c>
      <c r="C8" s="10"/>
      <c r="D8" s="14" t="str">
        <f t="shared" si="1"/>
        <v>Data Matches</v>
      </c>
      <c r="E8" s="10"/>
      <c r="F8" s="15">
        <f t="shared" si="2"/>
        <v>0</v>
      </c>
      <c r="G8" s="15" t="str">
        <f>if($E$5&lt;&gt;"",sumifs('Snapshot Data'!$C:$C,'Snapshot Data'!$B:$B,$E8,'Snapshot Data'!$F:$F,G$4),"")</f>
        <v/>
      </c>
      <c r="H8" s="15" t="str">
        <f>if($E$5&lt;&gt;"",sumifs('Snapshot Data'!$C:$C,'Snapshot Data'!$B:$B,$E8,'Snapshot Data'!$F:$F,H$4),"")</f>
        <v/>
      </c>
      <c r="I8" s="15" t="str">
        <f>if($E$5&lt;&gt;"",sumifs('Snapshot Data'!$C:$C,'Snapshot Data'!$B:$B,$E8,'Snapshot Data'!$F:$F,I$4),"")</f>
        <v/>
      </c>
      <c r="J8" s="15" t="str">
        <f>if($E$5&lt;&gt;"",sumifs('Snapshot Data'!$C:$C,'Snapshot Data'!$B:$B,$E8,'Snapshot Data'!$F:$F,J$4),"")</f>
        <v/>
      </c>
      <c r="K8" s="15" t="str">
        <f>if($E$5&lt;&gt;"",sumifs('Snapshot Data'!$C:$C,'Snapshot Data'!$B:$B,$E8,'Snapshot Data'!$F:$F,K$4),"")</f>
        <v/>
      </c>
      <c r="L8" s="15" t="str">
        <f>if($E$5&lt;&gt;"",sumifs('Snapshot Data'!$C:$C,'Snapshot Data'!$B:$B,$E8,'Snapshot Data'!$F:$F,L$4),"")</f>
        <v/>
      </c>
      <c r="M8" s="15" t="str">
        <f>if($E$5&lt;&gt;"",sumifs('Snapshot Data'!$C:$C,'Snapshot Data'!$B:$B,$E8,'Snapshot Data'!$F:$F,M$4),"")</f>
        <v/>
      </c>
      <c r="N8" s="15" t="str">
        <f>if($E$5&lt;&gt;"",sumifs('Snapshot Data'!$C:$C,'Snapshot Data'!$B:$B,$E8,'Snapshot Data'!$F:$F,N$4),"")</f>
        <v/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>
      <c r="A9" s="10"/>
      <c r="B9" s="15" t="str">
        <f>if($A9&lt;&gt;"",sumifs('Snapshot Data'!$C:$C,'Snapshot Data'!$B:$B,$A9,'Snapshot Data'!$G:$G,$B$3),"")</f>
        <v/>
      </c>
      <c r="C9" s="10"/>
      <c r="D9" s="14" t="str">
        <f t="shared" si="1"/>
        <v>Data Matches</v>
      </c>
      <c r="E9" s="10"/>
      <c r="F9" s="15">
        <f t="shared" si="2"/>
        <v>0</v>
      </c>
      <c r="G9" s="15" t="str">
        <f>if($E$5&lt;&gt;"",sumifs('Snapshot Data'!$C:$C,'Snapshot Data'!$B:$B,$E9,'Snapshot Data'!$F:$F,G$4),"")</f>
        <v/>
      </c>
      <c r="H9" s="15" t="str">
        <f>if($E$5&lt;&gt;"",sumifs('Snapshot Data'!$C:$C,'Snapshot Data'!$B:$B,$E9,'Snapshot Data'!$F:$F,H$4),"")</f>
        <v/>
      </c>
      <c r="I9" s="15" t="str">
        <f>if($E$5&lt;&gt;"",sumifs('Snapshot Data'!$C:$C,'Snapshot Data'!$B:$B,$E9,'Snapshot Data'!$F:$F,I$4),"")</f>
        <v/>
      </c>
      <c r="J9" s="15" t="str">
        <f>if($E$5&lt;&gt;"",sumifs('Snapshot Data'!$C:$C,'Snapshot Data'!$B:$B,$E9,'Snapshot Data'!$F:$F,J$4),"")</f>
        <v/>
      </c>
      <c r="K9" s="15" t="str">
        <f>if($E$5&lt;&gt;"",sumifs('Snapshot Data'!$C:$C,'Snapshot Data'!$B:$B,$E9,'Snapshot Data'!$F:$F,K$4),"")</f>
        <v/>
      </c>
      <c r="L9" s="15" t="str">
        <f>if($E$5&lt;&gt;"",sumifs('Snapshot Data'!$C:$C,'Snapshot Data'!$B:$B,$E9,'Snapshot Data'!$F:$F,L$4),"")</f>
        <v/>
      </c>
      <c r="M9" s="15" t="str">
        <f>if($E$5&lt;&gt;"",sumifs('Snapshot Data'!$C:$C,'Snapshot Data'!$B:$B,$E9,'Snapshot Data'!$F:$F,M$4),"")</f>
        <v/>
      </c>
      <c r="N9" s="15" t="str">
        <f>if($E$5&lt;&gt;"",sumifs('Snapshot Data'!$C:$C,'Snapshot Data'!$B:$B,$E9,'Snapshot Data'!$F:$F,N$4),"")</f>
        <v/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>
      <c r="A10" s="10"/>
      <c r="B10" s="15" t="str">
        <f>if($A10&lt;&gt;"",sumifs('Snapshot Data'!$C:$C,'Snapshot Data'!$B:$B,$A10,'Snapshot Data'!$G:$G,$B$3),"")</f>
        <v/>
      </c>
      <c r="C10" s="10"/>
      <c r="D10" s="14" t="str">
        <f t="shared" si="1"/>
        <v>Data Matches</v>
      </c>
      <c r="E10" s="10"/>
      <c r="F10" s="15">
        <f t="shared" si="2"/>
        <v>0</v>
      </c>
      <c r="G10" s="15" t="str">
        <f>if($E$5&lt;&gt;"",sumifs('Snapshot Data'!$C:$C,'Snapshot Data'!$B:$B,$E10,'Snapshot Data'!$F:$F,G$4),"")</f>
        <v/>
      </c>
      <c r="H10" s="15" t="str">
        <f>if($E$5&lt;&gt;"",sumifs('Snapshot Data'!$C:$C,'Snapshot Data'!$B:$B,$E10,'Snapshot Data'!$F:$F,H$4),"")</f>
        <v/>
      </c>
      <c r="I10" s="15" t="str">
        <f>if($E$5&lt;&gt;"",sumifs('Snapshot Data'!$C:$C,'Snapshot Data'!$B:$B,$E10,'Snapshot Data'!$F:$F,I$4),"")</f>
        <v/>
      </c>
      <c r="J10" s="15" t="str">
        <f>if($E$5&lt;&gt;"",sumifs('Snapshot Data'!$C:$C,'Snapshot Data'!$B:$B,$E10,'Snapshot Data'!$F:$F,J$4),"")</f>
        <v/>
      </c>
      <c r="K10" s="15" t="str">
        <f>if($E$5&lt;&gt;"",sumifs('Snapshot Data'!$C:$C,'Snapshot Data'!$B:$B,$E10,'Snapshot Data'!$F:$F,K$4),"")</f>
        <v/>
      </c>
      <c r="L10" s="15" t="str">
        <f>if($E$5&lt;&gt;"",sumifs('Snapshot Data'!$C:$C,'Snapshot Data'!$B:$B,$E10,'Snapshot Data'!$F:$F,L$4),"")</f>
        <v/>
      </c>
      <c r="M10" s="15" t="str">
        <f>if($E$5&lt;&gt;"",sumifs('Snapshot Data'!$C:$C,'Snapshot Data'!$B:$B,$E10,'Snapshot Data'!$F:$F,M$4),"")</f>
        <v/>
      </c>
      <c r="N10" s="15" t="str">
        <f>if($E$5&lt;&gt;"",sumifs('Snapshot Data'!$C:$C,'Snapshot Data'!$B:$B,$E10,'Snapshot Data'!$F:$F,N$4),"")</f>
        <v/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>
      <c r="A11" s="10"/>
      <c r="B11" s="15" t="str">
        <f>if($A11&lt;&gt;"",sumifs('Snapshot Data'!$C:$C,'Snapshot Data'!$B:$B,$A11,'Snapshot Data'!$G:$G,$B$3),"")</f>
        <v/>
      </c>
      <c r="C11" s="10"/>
      <c r="D11" s="14" t="str">
        <f t="shared" si="1"/>
        <v>Data Matches</v>
      </c>
      <c r="E11" s="10"/>
      <c r="F11" s="15">
        <f t="shared" si="2"/>
        <v>0</v>
      </c>
      <c r="G11" s="15" t="str">
        <f>if($E$5&lt;&gt;"",sumifs('Snapshot Data'!$C:$C,'Snapshot Data'!$B:$B,$E11,'Snapshot Data'!$F:$F,G$4),"")</f>
        <v/>
      </c>
      <c r="H11" s="15" t="str">
        <f>if($E$5&lt;&gt;"",sumifs('Snapshot Data'!$C:$C,'Snapshot Data'!$B:$B,$E11,'Snapshot Data'!$F:$F,H$4),"")</f>
        <v/>
      </c>
      <c r="I11" s="15" t="str">
        <f>if($E$5&lt;&gt;"",sumifs('Snapshot Data'!$C:$C,'Snapshot Data'!$B:$B,$E11,'Snapshot Data'!$F:$F,I$4),"")</f>
        <v/>
      </c>
      <c r="J11" s="15" t="str">
        <f>if($E$5&lt;&gt;"",sumifs('Snapshot Data'!$C:$C,'Snapshot Data'!$B:$B,$E11,'Snapshot Data'!$F:$F,J$4),"")</f>
        <v/>
      </c>
      <c r="K11" s="15" t="str">
        <f>if($E$5&lt;&gt;"",sumifs('Snapshot Data'!$C:$C,'Snapshot Data'!$B:$B,$E11,'Snapshot Data'!$F:$F,K$4),"")</f>
        <v/>
      </c>
      <c r="L11" s="15" t="str">
        <f>if($E$5&lt;&gt;"",sumifs('Snapshot Data'!$C:$C,'Snapshot Data'!$B:$B,$E11,'Snapshot Data'!$F:$F,L$4),"")</f>
        <v/>
      </c>
      <c r="M11" s="15" t="str">
        <f>if($E$5&lt;&gt;"",sumifs('Snapshot Data'!$C:$C,'Snapshot Data'!$B:$B,$E11,'Snapshot Data'!$F:$F,M$4),"")</f>
        <v/>
      </c>
      <c r="N11" s="15" t="str">
        <f>if($E$5&lt;&gt;"",sumifs('Snapshot Data'!$C:$C,'Snapshot Data'!$B:$B,$E11,'Snapshot Data'!$F:$F,N$4),"")</f>
        <v/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>
      <c r="A12" s="10"/>
      <c r="B12" s="15" t="str">
        <f>if($A12&lt;&gt;"",sumifs('Snapshot Data'!$C:$C,'Snapshot Data'!$B:$B,$A12,'Snapshot Data'!$G:$G,$B$3),"")</f>
        <v/>
      </c>
      <c r="C12" s="10"/>
      <c r="D12" s="14" t="str">
        <f t="shared" si="1"/>
        <v>Data Matches</v>
      </c>
      <c r="E12" s="10"/>
      <c r="F12" s="15">
        <f t="shared" si="2"/>
        <v>0</v>
      </c>
      <c r="G12" s="15" t="str">
        <f>if($E$5&lt;&gt;"",sumifs('Snapshot Data'!$C:$C,'Snapshot Data'!$B:$B,$E12,'Snapshot Data'!$F:$F,G$4),"")</f>
        <v/>
      </c>
      <c r="H12" s="15" t="str">
        <f>if($E$5&lt;&gt;"",sumifs('Snapshot Data'!$C:$C,'Snapshot Data'!$B:$B,$E12,'Snapshot Data'!$F:$F,H$4),"")</f>
        <v/>
      </c>
      <c r="I12" s="15" t="str">
        <f>if($E$5&lt;&gt;"",sumifs('Snapshot Data'!$C:$C,'Snapshot Data'!$B:$B,$E12,'Snapshot Data'!$F:$F,I$4),"")</f>
        <v/>
      </c>
      <c r="J12" s="15" t="str">
        <f>if($E$5&lt;&gt;"",sumifs('Snapshot Data'!$C:$C,'Snapshot Data'!$B:$B,$E12,'Snapshot Data'!$F:$F,J$4),"")</f>
        <v/>
      </c>
      <c r="K12" s="15" t="str">
        <f>if($E$5&lt;&gt;"",sumifs('Snapshot Data'!$C:$C,'Snapshot Data'!$B:$B,$E12,'Snapshot Data'!$F:$F,K$4),"")</f>
        <v/>
      </c>
      <c r="L12" s="15" t="str">
        <f>if($E$5&lt;&gt;"",sumifs('Snapshot Data'!$C:$C,'Snapshot Data'!$B:$B,$E12,'Snapshot Data'!$F:$F,L$4),"")</f>
        <v/>
      </c>
      <c r="M12" s="15" t="str">
        <f>if($E$5&lt;&gt;"",sumifs('Snapshot Data'!$C:$C,'Snapshot Data'!$B:$B,$E12,'Snapshot Data'!$F:$F,M$4),"")</f>
        <v/>
      </c>
      <c r="N12" s="15" t="str">
        <f>if($E$5&lt;&gt;"",sumifs('Snapshot Data'!$C:$C,'Snapshot Data'!$B:$B,$E12,'Snapshot Data'!$F:$F,N$4),"")</f>
        <v/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>
      <c r="A13" s="10"/>
      <c r="B13" s="15" t="str">
        <f>if($A13&lt;&gt;"",sumifs('Snapshot Data'!$C:$C,'Snapshot Data'!$B:$B,$A13,'Snapshot Data'!$G:$G,$B$3),"")</f>
        <v/>
      </c>
      <c r="C13" s="10"/>
      <c r="D13" s="14" t="str">
        <f t="shared" si="1"/>
        <v>Data Matches</v>
      </c>
      <c r="E13" s="10"/>
      <c r="F13" s="15">
        <f t="shared" si="2"/>
        <v>0</v>
      </c>
      <c r="G13" s="15" t="str">
        <f>if($E$5&lt;&gt;"",sumifs('Snapshot Data'!$C:$C,'Snapshot Data'!$B:$B,$E13,'Snapshot Data'!$F:$F,G$4),"")</f>
        <v/>
      </c>
      <c r="H13" s="15" t="str">
        <f>if($E$5&lt;&gt;"",sumifs('Snapshot Data'!$C:$C,'Snapshot Data'!$B:$B,$E13,'Snapshot Data'!$F:$F,H$4),"")</f>
        <v/>
      </c>
      <c r="I13" s="15" t="str">
        <f>if($E$5&lt;&gt;"",sumifs('Snapshot Data'!$C:$C,'Snapshot Data'!$B:$B,$E13,'Snapshot Data'!$F:$F,I$4),"")</f>
        <v/>
      </c>
      <c r="J13" s="15" t="str">
        <f>if($E$5&lt;&gt;"",sumifs('Snapshot Data'!$C:$C,'Snapshot Data'!$B:$B,$E13,'Snapshot Data'!$F:$F,J$4),"")</f>
        <v/>
      </c>
      <c r="K13" s="15" t="str">
        <f>if($E$5&lt;&gt;"",sumifs('Snapshot Data'!$C:$C,'Snapshot Data'!$B:$B,$E13,'Snapshot Data'!$F:$F,K$4),"")</f>
        <v/>
      </c>
      <c r="L13" s="15" t="str">
        <f>if($E$5&lt;&gt;"",sumifs('Snapshot Data'!$C:$C,'Snapshot Data'!$B:$B,$E13,'Snapshot Data'!$F:$F,L$4),"")</f>
        <v/>
      </c>
      <c r="M13" s="15" t="str">
        <f>if($E$5&lt;&gt;"",sumifs('Snapshot Data'!$C:$C,'Snapshot Data'!$B:$B,$E13,'Snapshot Data'!$F:$F,M$4),"")</f>
        <v/>
      </c>
      <c r="N13" s="15" t="str">
        <f>if($E$5&lt;&gt;"",sumifs('Snapshot Data'!$C:$C,'Snapshot Data'!$B:$B,$E13,'Snapshot Data'!$F:$F,N$4),"")</f>
        <v/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>
      <c r="A14" s="10"/>
      <c r="B14" s="15" t="str">
        <f>if($A14&lt;&gt;"",sumifs('Snapshot Data'!$C:$C,'Snapshot Data'!$B:$B,$A14,'Snapshot Data'!$G:$G,$B$3),"")</f>
        <v/>
      </c>
      <c r="C14" s="10"/>
      <c r="D14" s="14" t="str">
        <f t="shared" si="1"/>
        <v>Data Matches</v>
      </c>
      <c r="E14" s="10"/>
      <c r="F14" s="15">
        <f t="shared" si="2"/>
        <v>0</v>
      </c>
      <c r="G14" s="15" t="str">
        <f>if($E$5&lt;&gt;"",sumifs('Snapshot Data'!$C:$C,'Snapshot Data'!$B:$B,$E14,'Snapshot Data'!$F:$F,G$4),"")</f>
        <v/>
      </c>
      <c r="H14" s="15" t="str">
        <f>if($E$5&lt;&gt;"",sumifs('Snapshot Data'!$C:$C,'Snapshot Data'!$B:$B,$E14,'Snapshot Data'!$F:$F,H$4),"")</f>
        <v/>
      </c>
      <c r="I14" s="15" t="str">
        <f>if($E$5&lt;&gt;"",sumifs('Snapshot Data'!$C:$C,'Snapshot Data'!$B:$B,$E14,'Snapshot Data'!$F:$F,I$4),"")</f>
        <v/>
      </c>
      <c r="J14" s="15" t="str">
        <f>if($E$5&lt;&gt;"",sumifs('Snapshot Data'!$C:$C,'Snapshot Data'!$B:$B,$E14,'Snapshot Data'!$F:$F,J$4),"")</f>
        <v/>
      </c>
      <c r="K14" s="15" t="str">
        <f>if($E$5&lt;&gt;"",sumifs('Snapshot Data'!$C:$C,'Snapshot Data'!$B:$B,$E14,'Snapshot Data'!$F:$F,K$4),"")</f>
        <v/>
      </c>
      <c r="L14" s="15" t="str">
        <f>if($E$5&lt;&gt;"",sumifs('Snapshot Data'!$C:$C,'Snapshot Data'!$B:$B,$E14,'Snapshot Data'!$F:$F,L$4),"")</f>
        <v/>
      </c>
      <c r="M14" s="15" t="str">
        <f>if($E$5&lt;&gt;"",sumifs('Snapshot Data'!$C:$C,'Snapshot Data'!$B:$B,$E14,'Snapshot Data'!$F:$F,M$4),"")</f>
        <v/>
      </c>
      <c r="N14" s="15" t="str">
        <f>if($E$5&lt;&gt;"",sumifs('Snapshot Data'!$C:$C,'Snapshot Data'!$B:$B,$E14,'Snapshot Data'!$F:$F,N$4),"")</f>
        <v/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  <row r="100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</row>
  </sheetData>
  <mergeCells count="4">
    <mergeCell ref="A2:B2"/>
    <mergeCell ref="E2:N2"/>
    <mergeCell ref="A1:E1"/>
    <mergeCell ref="F1:N1"/>
  </mergeCells>
  <conditionalFormatting sqref="F5:N14">
    <cfRule type="cellIs" dxfId="0" priority="1" operator="greaterThan">
      <formula>0</formula>
    </cfRule>
  </conditionalFormatting>
  <conditionalFormatting sqref="D2:D1001">
    <cfRule type="cellIs" dxfId="0" priority="2" operator="equal">
      <formula>"Data Matches"</formula>
    </cfRule>
  </conditionalFormatting>
  <dataValidations>
    <dataValidation type="list" allowBlank="1" showErrorMessage="1" sqref="B3 F3">
      <formula1>'Demo Data'!$G$2:$G1001</formula1>
    </dataValidation>
  </dataValidations>
  <hyperlinks>
    <hyperlink r:id="rId1" ref="F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4" width="21.57"/>
    <col customWidth="1" min="5" max="5" width="46.43"/>
    <col customWidth="1" min="6" max="6" width="26.86"/>
    <col customWidth="1" min="7" max="7" width="21.57"/>
    <col customWidth="1" min="8" max="25" width="8.71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>
      <c r="A2" s="5" t="s">
        <v>15</v>
      </c>
      <c r="B2" s="5" t="s">
        <v>16</v>
      </c>
      <c r="C2" s="5">
        <v>866.233103</v>
      </c>
      <c r="D2" s="5" t="s">
        <v>16</v>
      </c>
      <c r="E2" s="5" t="s">
        <v>17</v>
      </c>
      <c r="F2" s="6" t="str">
        <f t="shared" ref="F2:F16" si="1">if($E2&lt;&gt;"",$D2&amp;" - "&amp;left($E2,5)&amp;"..."&amp;right($E2,5),$D2)</f>
        <v>ADA - stake...7e884</v>
      </c>
      <c r="G2" s="7" t="s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>
      <c r="A3" s="5" t="s">
        <v>18</v>
      </c>
      <c r="B3" s="5" t="s">
        <v>16</v>
      </c>
      <c r="C3" s="5">
        <v>12.370514</v>
      </c>
      <c r="D3" s="5" t="s">
        <v>16</v>
      </c>
      <c r="E3" s="5" t="s">
        <v>19</v>
      </c>
      <c r="F3" s="6" t="str">
        <f t="shared" si="1"/>
        <v>ADA - stake...hf3h3</v>
      </c>
      <c r="G3" s="7" t="s">
        <v>7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>
      <c r="A4" s="5" t="s">
        <v>20</v>
      </c>
      <c r="B4" s="5" t="s">
        <v>21</v>
      </c>
      <c r="C4" s="5">
        <v>0.01194957</v>
      </c>
      <c r="D4" s="5" t="s">
        <v>21</v>
      </c>
      <c r="E4" s="5" t="s">
        <v>22</v>
      </c>
      <c r="F4" s="6" t="str">
        <f t="shared" si="1"/>
        <v>BTC - xpub6...AdgqD</v>
      </c>
      <c r="G4" s="7" t="s">
        <v>7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>
      <c r="A5" s="5" t="s">
        <v>23</v>
      </c>
      <c r="B5" s="5" t="s">
        <v>24</v>
      </c>
      <c r="C5" s="5">
        <v>2.79</v>
      </c>
      <c r="D5" s="5" t="s">
        <v>25</v>
      </c>
      <c r="E5" s="5" t="s">
        <v>26</v>
      </c>
      <c r="F5" s="6" t="str">
        <f t="shared" si="1"/>
        <v>Exchange - Coinb...nbase</v>
      </c>
      <c r="G5" s="7" t="s">
        <v>7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>
      <c r="A6" s="5" t="s">
        <v>23</v>
      </c>
      <c r="B6" s="5" t="s">
        <v>16</v>
      </c>
      <c r="C6" s="5">
        <v>0.075222</v>
      </c>
      <c r="D6" s="5" t="s">
        <v>25</v>
      </c>
      <c r="E6" s="5" t="s">
        <v>26</v>
      </c>
      <c r="F6" s="6" t="str">
        <f t="shared" si="1"/>
        <v>Exchange - Coinb...nbase</v>
      </c>
      <c r="G6" s="7" t="s">
        <v>7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>
      <c r="A7" s="5" t="s">
        <v>23</v>
      </c>
      <c r="B7" s="5" t="s">
        <v>27</v>
      </c>
      <c r="C7" s="5">
        <v>0.02913958</v>
      </c>
      <c r="D7" s="5" t="s">
        <v>25</v>
      </c>
      <c r="E7" s="5" t="s">
        <v>26</v>
      </c>
      <c r="F7" s="6" t="str">
        <f t="shared" si="1"/>
        <v>Exchange - Coinb...nbase</v>
      </c>
      <c r="G7" s="7" t="s">
        <v>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>
      <c r="A8" s="5" t="s">
        <v>28</v>
      </c>
      <c r="B8" s="5" t="s">
        <v>29</v>
      </c>
      <c r="C8" s="5">
        <v>0.02362529</v>
      </c>
      <c r="D8" s="5" t="s">
        <v>29</v>
      </c>
      <c r="E8" s="5" t="s">
        <v>30</v>
      </c>
      <c r="F8" s="6" t="str">
        <f t="shared" si="1"/>
        <v>ETH - 0xAB3...85678</v>
      </c>
      <c r="G8" s="7" t="s">
        <v>7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>
      <c r="A9" s="5" t="s">
        <v>31</v>
      </c>
      <c r="B9" s="5" t="s">
        <v>27</v>
      </c>
      <c r="C9" s="5">
        <v>2.43145257</v>
      </c>
      <c r="D9" s="5" t="s">
        <v>27</v>
      </c>
      <c r="E9" s="5" t="s">
        <v>32</v>
      </c>
      <c r="F9" s="6" t="str">
        <f t="shared" si="1"/>
        <v>MATIC - 0x651...C8F3B</v>
      </c>
      <c r="G9" s="7" t="s">
        <v>7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>
      <c r="A10" s="5" t="s">
        <v>31</v>
      </c>
      <c r="B10" s="5" t="s">
        <v>33</v>
      </c>
      <c r="C10" s="5">
        <v>0.25272092</v>
      </c>
      <c r="D10" s="5" t="s">
        <v>27</v>
      </c>
      <c r="E10" s="5" t="s">
        <v>32</v>
      </c>
      <c r="F10" s="6" t="str">
        <f t="shared" si="1"/>
        <v>MATIC - 0x651...C8F3B</v>
      </c>
      <c r="G10" s="7" t="s">
        <v>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>
      <c r="A11" s="5" t="s">
        <v>31</v>
      </c>
      <c r="B11" s="5" t="s">
        <v>34</v>
      </c>
      <c r="C11" s="5">
        <v>1.0</v>
      </c>
      <c r="D11" s="5" t="s">
        <v>27</v>
      </c>
      <c r="E11" s="5" t="s">
        <v>32</v>
      </c>
      <c r="F11" s="6" t="str">
        <f t="shared" si="1"/>
        <v>MATIC - 0x651...C8F3B</v>
      </c>
      <c r="G11" s="7" t="s">
        <v>7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>
      <c r="A12" s="5" t="s">
        <v>35</v>
      </c>
      <c r="B12" s="5" t="s">
        <v>27</v>
      </c>
      <c r="C12" s="5">
        <v>1.98192558</v>
      </c>
      <c r="D12" s="5" t="s">
        <v>27</v>
      </c>
      <c r="E12" s="5" t="s">
        <v>30</v>
      </c>
      <c r="F12" s="6" t="str">
        <f t="shared" si="1"/>
        <v>MATIC - 0xAB3...85678</v>
      </c>
      <c r="G12" s="7" t="s">
        <v>7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>
      <c r="A13" s="5" t="s">
        <v>35</v>
      </c>
      <c r="B13" s="5" t="s">
        <v>33</v>
      </c>
      <c r="C13" s="5">
        <v>0.00500746</v>
      </c>
      <c r="D13" s="5" t="s">
        <v>27</v>
      </c>
      <c r="E13" s="5" t="s">
        <v>30</v>
      </c>
      <c r="F13" s="6" t="str">
        <f t="shared" si="1"/>
        <v>MATIC - 0xAB3...85678</v>
      </c>
      <c r="G13" s="7" t="s">
        <v>7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>
      <c r="A14" s="5" t="s">
        <v>35</v>
      </c>
      <c r="B14" s="5" t="s">
        <v>36</v>
      </c>
      <c r="C14" s="5">
        <v>0.852946</v>
      </c>
      <c r="D14" s="5" t="s">
        <v>27</v>
      </c>
      <c r="E14" s="5" t="s">
        <v>30</v>
      </c>
      <c r="F14" s="6" t="str">
        <f t="shared" si="1"/>
        <v>MATIC - 0xAB3...85678</v>
      </c>
      <c r="G14" s="7" t="s">
        <v>7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>
      <c r="A15" s="5" t="s">
        <v>35</v>
      </c>
      <c r="B15" s="5" t="s">
        <v>37</v>
      </c>
      <c r="C15" s="5">
        <v>1.0</v>
      </c>
      <c r="D15" s="5" t="s">
        <v>27</v>
      </c>
      <c r="E15" s="5" t="s">
        <v>30</v>
      </c>
      <c r="F15" s="6" t="str">
        <f t="shared" si="1"/>
        <v>MATIC - 0xAB3...85678</v>
      </c>
      <c r="G15" s="7" t="s">
        <v>7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>
      <c r="A16" s="5" t="s">
        <v>38</v>
      </c>
      <c r="B16" s="5" t="s">
        <v>39</v>
      </c>
      <c r="C16" s="5">
        <v>39374.78277871</v>
      </c>
      <c r="D16" s="5" t="s">
        <v>39</v>
      </c>
      <c r="E16" s="5" t="s">
        <v>40</v>
      </c>
      <c r="F16" s="6" t="str">
        <f t="shared" si="1"/>
        <v>RVN - RWqog...xZywX</v>
      </c>
      <c r="G16" s="7" t="s">
        <v>7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</sheetData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2" max="2" width="18.86"/>
    <col customWidth="1" min="6" max="7" width="17.86"/>
  </cols>
  <sheetData>
    <row r="1">
      <c r="A1" s="11" t="s">
        <v>10</v>
      </c>
      <c r="C1" s="10"/>
      <c r="D1" s="11"/>
      <c r="E1" s="11" t="s">
        <v>11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>
      <c r="A2" s="11" t="s">
        <v>6</v>
      </c>
      <c r="B2" s="12" t="s">
        <v>7</v>
      </c>
      <c r="C2" s="10"/>
      <c r="D2" s="11"/>
      <c r="E2" s="11" t="s">
        <v>6</v>
      </c>
      <c r="F2" s="12" t="s">
        <v>7</v>
      </c>
      <c r="G2" s="11"/>
      <c r="H2" s="11"/>
      <c r="I2" s="11"/>
      <c r="J2" s="11"/>
      <c r="K2" s="11"/>
      <c r="L2" s="11"/>
      <c r="M2" s="11"/>
      <c r="N2" s="11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>
      <c r="A3" s="11" t="s">
        <v>1</v>
      </c>
      <c r="B3" s="11" t="s">
        <v>2</v>
      </c>
      <c r="C3" s="10"/>
      <c r="D3" s="8" t="s">
        <v>12</v>
      </c>
      <c r="E3" s="11" t="s">
        <v>13</v>
      </c>
      <c r="F3" s="13" t="s">
        <v>14</v>
      </c>
      <c r="G3" s="10" t="str">
        <f>IFERROR(__xludf.DUMMYFUNCTION("iferror(transpose(sort(UNIQUE(filter('Demo Data'!$F$2:$F1000,'Demo Data'!$G$2:$G1000=$F$2)))),""No Data Yet"")"),"ADA - stake...7e884")</f>
        <v>ADA - stake...7e884</v>
      </c>
      <c r="H3" s="10" t="str">
        <f>IFERROR(__xludf.DUMMYFUNCTION("""COMPUTED_VALUE"""),"ADA - stake...hf3h3")</f>
        <v>ADA - stake...hf3h3</v>
      </c>
      <c r="I3" s="10" t="str">
        <f>IFERROR(__xludf.DUMMYFUNCTION("""COMPUTED_VALUE"""),"BTC - xpub6...AdgqD")</f>
        <v>BTC - xpub6...AdgqD</v>
      </c>
      <c r="J3" s="10" t="str">
        <f>IFERROR(__xludf.DUMMYFUNCTION("""COMPUTED_VALUE"""),"ETH - 0xAB3...85678")</f>
        <v>ETH - 0xAB3...85678</v>
      </c>
      <c r="K3" s="10" t="str">
        <f>IFERROR(__xludf.DUMMYFUNCTION("""COMPUTED_VALUE"""),"Exchange - Coinb...nbase")</f>
        <v>Exchange - Coinb...nbase</v>
      </c>
      <c r="L3" s="10" t="str">
        <f>IFERROR(__xludf.DUMMYFUNCTION("""COMPUTED_VALUE"""),"MATIC - 0x651...C8F3B")</f>
        <v>MATIC - 0x651...C8F3B</v>
      </c>
      <c r="M3" s="10" t="str">
        <f>IFERROR(__xludf.DUMMYFUNCTION("""COMPUTED_VALUE"""),"MATIC - 0xAB3...85678")</f>
        <v>MATIC - 0xAB3...85678</v>
      </c>
      <c r="N3" s="10" t="str">
        <f>IFERROR(__xludf.DUMMYFUNCTION("""COMPUTED_VALUE"""),"RVN - RWqog...xZywX")</f>
        <v>RVN - RWqog...xZywX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>
      <c r="A4" s="14" t="str">
        <f>IFERROR(__xludf.DUMMYFUNCTION("iferror(sort(UNIQUE(filter('Demo Data'!$B$2:$B1000,'Demo Data'!$G$2:$G1000=$B$2))),""No Data Yet"")"),"ADA")</f>
        <v>ADA</v>
      </c>
      <c r="B4" s="15">
        <f>if($A4&lt;&gt;"",sumifs('Demo Data'!$C:$C,'Demo Data'!$B:$B,$A4,'Demo Data'!$G:$G,$B$2),"")</f>
        <v>878.678839</v>
      </c>
      <c r="C4" s="10"/>
      <c r="D4" s="14" t="str">
        <f t="shared" ref="D4:D13" si="1">if(round(F4-B4,2)=0,"Data Matches","Formula Error")</f>
        <v>Data Matches</v>
      </c>
      <c r="E4" s="14" t="str">
        <f>IFERROR(__xludf.DUMMYFUNCTION("iferror(sort(UNIQUE(filter('Demo Data'!$B$2:$B1000,'Demo Data'!$G$2:$G1000=$F$2))),""No Data Yet"")"),"ADA")</f>
        <v>ADA</v>
      </c>
      <c r="F4" s="15">
        <f t="shared" ref="F4:F13" si="2">sum(G4:Z4)</f>
        <v>878.678839</v>
      </c>
      <c r="G4" s="15">
        <f>if($E$4&lt;&gt;"",sumifs('Demo Data'!$C:$C,'Demo Data'!$B:$B,$E4,'Demo Data'!$F:$F,G$3),"")</f>
        <v>866.233103</v>
      </c>
      <c r="H4" s="15">
        <f>if($E$4&lt;&gt;"",sumifs('Demo Data'!$C:$C,'Demo Data'!$B:$B,$E4,'Demo Data'!$F:$F,H$3),"")</f>
        <v>12.370514</v>
      </c>
      <c r="I4" s="15">
        <f>if($E$4&lt;&gt;"",sumifs('Demo Data'!$C:$C,'Demo Data'!$B:$B,$E4,'Demo Data'!$F:$F,I$3),"")</f>
        <v>0</v>
      </c>
      <c r="J4" s="15">
        <f>if($E$4&lt;&gt;"",sumifs('Demo Data'!$C:$C,'Demo Data'!$B:$B,$E4,'Demo Data'!$F:$F,J$3),"")</f>
        <v>0</v>
      </c>
      <c r="K4" s="15">
        <f>if($E$4&lt;&gt;"",sumifs('Demo Data'!$C:$C,'Demo Data'!$B:$B,$E4,'Demo Data'!$F:$F,K$3),"")</f>
        <v>0.075222</v>
      </c>
      <c r="L4" s="15">
        <f>if($E$4&lt;&gt;"",sumifs('Demo Data'!$C:$C,'Demo Data'!$B:$B,$E4,'Demo Data'!$F:$F,L$3),"")</f>
        <v>0</v>
      </c>
      <c r="M4" s="15">
        <f>if($E$4&lt;&gt;"",sumifs('Demo Data'!$C:$C,'Demo Data'!$B:$B,$E4,'Demo Data'!$F:$F,M$3),"")</f>
        <v>0</v>
      </c>
      <c r="N4" s="15">
        <f>if($E$4&lt;&gt;"",sumifs('Demo Data'!$C:$C,'Demo Data'!$B:$B,$E4,'Demo Data'!$F:$F,N$3),"")</f>
        <v>0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>
      <c r="A5" s="10" t="str">
        <f>IFERROR(__xludf.DUMMYFUNCTION("""COMPUTED_VALUE"""),"BTC")</f>
        <v>BTC</v>
      </c>
      <c r="B5" s="15">
        <f>if($A5&lt;&gt;"",sumifs('Demo Data'!$C:$C,'Demo Data'!$B:$B,$A5,'Demo Data'!$G:$G,$B$2),"")</f>
        <v>0.01194957</v>
      </c>
      <c r="C5" s="10"/>
      <c r="D5" s="14" t="str">
        <f t="shared" si="1"/>
        <v>Data Matches</v>
      </c>
      <c r="E5" s="10" t="str">
        <f>IFERROR(__xludf.DUMMYFUNCTION("""COMPUTED_VALUE"""),"BTC")</f>
        <v>BTC</v>
      </c>
      <c r="F5" s="15">
        <f t="shared" si="2"/>
        <v>0.01194957</v>
      </c>
      <c r="G5" s="15">
        <f>if($E$4&lt;&gt;"",sumifs('Demo Data'!$C:$C,'Demo Data'!$B:$B,$E5,'Demo Data'!$F:$F,G$3),"")</f>
        <v>0</v>
      </c>
      <c r="H5" s="15">
        <f>if($E$4&lt;&gt;"",sumifs('Demo Data'!$C:$C,'Demo Data'!$B:$B,$E5,'Demo Data'!$F:$F,H$3),"")</f>
        <v>0</v>
      </c>
      <c r="I5" s="15">
        <f>if($E$4&lt;&gt;"",sumifs('Demo Data'!$C:$C,'Demo Data'!$B:$B,$E5,'Demo Data'!$F:$F,I$3),"")</f>
        <v>0.01194957</v>
      </c>
      <c r="J5" s="15">
        <f>if($E$4&lt;&gt;"",sumifs('Demo Data'!$C:$C,'Demo Data'!$B:$B,$E5,'Demo Data'!$F:$F,J$3),"")</f>
        <v>0</v>
      </c>
      <c r="K5" s="15">
        <f>if($E$4&lt;&gt;"",sumifs('Demo Data'!$C:$C,'Demo Data'!$B:$B,$E5,'Demo Data'!$F:$F,K$3),"")</f>
        <v>0</v>
      </c>
      <c r="L5" s="15">
        <f>if($E$4&lt;&gt;"",sumifs('Demo Data'!$C:$C,'Demo Data'!$B:$B,$E5,'Demo Data'!$F:$F,L$3),"")</f>
        <v>0</v>
      </c>
      <c r="M5" s="15">
        <f>if($E$4&lt;&gt;"",sumifs('Demo Data'!$C:$C,'Demo Data'!$B:$B,$E5,'Demo Data'!$F:$F,M$3),"")</f>
        <v>0</v>
      </c>
      <c r="N5" s="15">
        <f>if($E$4&lt;&gt;"",sumifs('Demo Data'!$C:$C,'Demo Data'!$B:$B,$E5,'Demo Data'!$F:$F,N$3),"")</f>
        <v>0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>
      <c r="A6" s="10" t="str">
        <f>IFERROR(__xludf.DUMMYFUNCTION("""COMPUTED_VALUE"""),"ETH")</f>
        <v>ETH</v>
      </c>
      <c r="B6" s="15">
        <f>if($A6&lt;&gt;"",sumifs('Demo Data'!$C:$C,'Demo Data'!$B:$B,$A6,'Demo Data'!$G:$G,$B$2),"")</f>
        <v>0.02362529</v>
      </c>
      <c r="C6" s="10"/>
      <c r="D6" s="14" t="str">
        <f t="shared" si="1"/>
        <v>Data Matches</v>
      </c>
      <c r="E6" s="10" t="str">
        <f>IFERROR(__xludf.DUMMYFUNCTION("""COMPUTED_VALUE"""),"ETH")</f>
        <v>ETH</v>
      </c>
      <c r="F6" s="15">
        <f t="shared" si="2"/>
        <v>0.02362529</v>
      </c>
      <c r="G6" s="15">
        <f>if($E$4&lt;&gt;"",sumifs('Demo Data'!$C:$C,'Demo Data'!$B:$B,$E6,'Demo Data'!$F:$F,G$3),"")</f>
        <v>0</v>
      </c>
      <c r="H6" s="15">
        <f>if($E$4&lt;&gt;"",sumifs('Demo Data'!$C:$C,'Demo Data'!$B:$B,$E6,'Demo Data'!$F:$F,H$3),"")</f>
        <v>0</v>
      </c>
      <c r="I6" s="15">
        <f>if($E$4&lt;&gt;"",sumifs('Demo Data'!$C:$C,'Demo Data'!$B:$B,$E6,'Demo Data'!$F:$F,I$3),"")</f>
        <v>0</v>
      </c>
      <c r="J6" s="15">
        <f>if($E$4&lt;&gt;"",sumifs('Demo Data'!$C:$C,'Demo Data'!$B:$B,$E6,'Demo Data'!$F:$F,J$3),"")</f>
        <v>0.02362529</v>
      </c>
      <c r="K6" s="15">
        <f>if($E$4&lt;&gt;"",sumifs('Demo Data'!$C:$C,'Demo Data'!$B:$B,$E6,'Demo Data'!$F:$F,K$3),"")</f>
        <v>0</v>
      </c>
      <c r="L6" s="15">
        <f>if($E$4&lt;&gt;"",sumifs('Demo Data'!$C:$C,'Demo Data'!$B:$B,$E6,'Demo Data'!$F:$F,L$3),"")</f>
        <v>0</v>
      </c>
      <c r="M6" s="15">
        <f>if($E$4&lt;&gt;"",sumifs('Demo Data'!$C:$C,'Demo Data'!$B:$B,$E6,'Demo Data'!$F:$F,M$3),"")</f>
        <v>0</v>
      </c>
      <c r="N6" s="15">
        <f>if($E$4&lt;&gt;"",sumifs('Demo Data'!$C:$C,'Demo Data'!$B:$B,$E6,'Demo Data'!$F:$F,N$3),"")</f>
        <v>0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>
      <c r="A7" s="10" t="str">
        <f>IFERROR(__xludf.DUMMYFUNCTION("""COMPUTED_VALUE"""),"MATIC")</f>
        <v>MATIC</v>
      </c>
      <c r="B7" s="15">
        <f>if($A7&lt;&gt;"",sumifs('Demo Data'!$C:$C,'Demo Data'!$B:$B,$A7,'Demo Data'!$G:$G,$B$2),"")</f>
        <v>4.44251773</v>
      </c>
      <c r="C7" s="10"/>
      <c r="D7" s="14" t="str">
        <f t="shared" si="1"/>
        <v>Data Matches</v>
      </c>
      <c r="E7" s="10" t="str">
        <f>IFERROR(__xludf.DUMMYFUNCTION("""COMPUTED_VALUE"""),"MATIC")</f>
        <v>MATIC</v>
      </c>
      <c r="F7" s="15">
        <f t="shared" si="2"/>
        <v>4.44251773</v>
      </c>
      <c r="G7" s="15">
        <f>if($E$4&lt;&gt;"",sumifs('Demo Data'!$C:$C,'Demo Data'!$B:$B,$E7,'Demo Data'!$F:$F,G$3),"")</f>
        <v>0</v>
      </c>
      <c r="H7" s="15">
        <f>if($E$4&lt;&gt;"",sumifs('Demo Data'!$C:$C,'Demo Data'!$B:$B,$E7,'Demo Data'!$F:$F,H$3),"")</f>
        <v>0</v>
      </c>
      <c r="I7" s="15">
        <f>if($E$4&lt;&gt;"",sumifs('Demo Data'!$C:$C,'Demo Data'!$B:$B,$E7,'Demo Data'!$F:$F,I$3),"")</f>
        <v>0</v>
      </c>
      <c r="J7" s="15">
        <f>if($E$4&lt;&gt;"",sumifs('Demo Data'!$C:$C,'Demo Data'!$B:$B,$E7,'Demo Data'!$F:$F,J$3),"")</f>
        <v>0</v>
      </c>
      <c r="K7" s="15">
        <f>if($E$4&lt;&gt;"",sumifs('Demo Data'!$C:$C,'Demo Data'!$B:$B,$E7,'Demo Data'!$F:$F,K$3),"")</f>
        <v>0.02913958</v>
      </c>
      <c r="L7" s="15">
        <f>if($E$4&lt;&gt;"",sumifs('Demo Data'!$C:$C,'Demo Data'!$B:$B,$E7,'Demo Data'!$F:$F,L$3),"")</f>
        <v>2.43145257</v>
      </c>
      <c r="M7" s="15">
        <f>if($E$4&lt;&gt;"",sumifs('Demo Data'!$C:$C,'Demo Data'!$B:$B,$E7,'Demo Data'!$F:$F,M$3),"")</f>
        <v>1.98192558</v>
      </c>
      <c r="N7" s="15">
        <f>if($E$4&lt;&gt;"",sumifs('Demo Data'!$C:$C,'Demo Data'!$B:$B,$E7,'Demo Data'!$F:$F,N$3),"")</f>
        <v>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>
      <c r="A8" s="10" t="str">
        <f>IFERROR(__xludf.DUMMYFUNCTION("""COMPUTED_VALUE"""),"Pegaxy|Pega #142813")</f>
        <v>Pegaxy|Pega #142813</v>
      </c>
      <c r="B8" s="15">
        <f>if($A8&lt;&gt;"",sumifs('Demo Data'!$C:$C,'Demo Data'!$B:$B,$A8,'Demo Data'!$G:$G,$B$2),"")</f>
        <v>1</v>
      </c>
      <c r="C8" s="10"/>
      <c r="D8" s="14" t="str">
        <f t="shared" si="1"/>
        <v>Data Matches</v>
      </c>
      <c r="E8" s="10" t="str">
        <f>IFERROR(__xludf.DUMMYFUNCTION("""COMPUTED_VALUE"""),"Pegaxy|Pega #142813")</f>
        <v>Pegaxy|Pega #142813</v>
      </c>
      <c r="F8" s="15">
        <f t="shared" si="2"/>
        <v>1</v>
      </c>
      <c r="G8" s="15">
        <f>if($E$4&lt;&gt;"",sumifs('Demo Data'!$C:$C,'Demo Data'!$B:$B,$E8,'Demo Data'!$F:$F,G$3),"")</f>
        <v>0</v>
      </c>
      <c r="H8" s="15">
        <f>if($E$4&lt;&gt;"",sumifs('Demo Data'!$C:$C,'Demo Data'!$B:$B,$E8,'Demo Data'!$F:$F,H$3),"")</f>
        <v>0</v>
      </c>
      <c r="I8" s="15">
        <f>if($E$4&lt;&gt;"",sumifs('Demo Data'!$C:$C,'Demo Data'!$B:$B,$E8,'Demo Data'!$F:$F,I$3),"")</f>
        <v>0</v>
      </c>
      <c r="J8" s="15">
        <f>if($E$4&lt;&gt;"",sumifs('Demo Data'!$C:$C,'Demo Data'!$B:$B,$E8,'Demo Data'!$F:$F,J$3),"")</f>
        <v>0</v>
      </c>
      <c r="K8" s="15">
        <f>if($E$4&lt;&gt;"",sumifs('Demo Data'!$C:$C,'Demo Data'!$B:$B,$E8,'Demo Data'!$F:$F,K$3),"")</f>
        <v>0</v>
      </c>
      <c r="L8" s="15">
        <f>if($E$4&lt;&gt;"",sumifs('Demo Data'!$C:$C,'Demo Data'!$B:$B,$E8,'Demo Data'!$F:$F,L$3),"")</f>
        <v>0</v>
      </c>
      <c r="M8" s="15">
        <f>if($E$4&lt;&gt;"",sumifs('Demo Data'!$C:$C,'Demo Data'!$B:$B,$E8,'Demo Data'!$F:$F,M$3),"")</f>
        <v>1</v>
      </c>
      <c r="N8" s="15">
        <f>if($E$4&lt;&gt;"",sumifs('Demo Data'!$C:$C,'Demo Data'!$B:$B,$E8,'Demo Data'!$F:$F,N$3),"")</f>
        <v>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>
      <c r="A9" s="10" t="str">
        <f>IFERROR(__xludf.DUMMYFUNCTION("""COMPUTED_VALUE"""),"RVN")</f>
        <v>RVN</v>
      </c>
      <c r="B9" s="15">
        <f>if($A9&lt;&gt;"",sumifs('Demo Data'!$C:$C,'Demo Data'!$B:$B,$A9,'Demo Data'!$G:$G,$B$2),"")</f>
        <v>39374.78278</v>
      </c>
      <c r="C9" s="10"/>
      <c r="D9" s="14" t="str">
        <f t="shared" si="1"/>
        <v>Data Matches</v>
      </c>
      <c r="E9" s="10" t="str">
        <f>IFERROR(__xludf.DUMMYFUNCTION("""COMPUTED_VALUE"""),"RVN")</f>
        <v>RVN</v>
      </c>
      <c r="F9" s="15">
        <f t="shared" si="2"/>
        <v>39374.78278</v>
      </c>
      <c r="G9" s="15">
        <f>if($E$4&lt;&gt;"",sumifs('Demo Data'!$C:$C,'Demo Data'!$B:$B,$E9,'Demo Data'!$F:$F,G$3),"")</f>
        <v>0</v>
      </c>
      <c r="H9" s="15">
        <f>if($E$4&lt;&gt;"",sumifs('Demo Data'!$C:$C,'Demo Data'!$B:$B,$E9,'Demo Data'!$F:$F,H$3),"")</f>
        <v>0</v>
      </c>
      <c r="I9" s="15">
        <f>if($E$4&lt;&gt;"",sumifs('Demo Data'!$C:$C,'Demo Data'!$B:$B,$E9,'Demo Data'!$F:$F,I$3),"")</f>
        <v>0</v>
      </c>
      <c r="J9" s="15">
        <f>if($E$4&lt;&gt;"",sumifs('Demo Data'!$C:$C,'Demo Data'!$B:$B,$E9,'Demo Data'!$F:$F,J$3),"")</f>
        <v>0</v>
      </c>
      <c r="K9" s="15">
        <f>if($E$4&lt;&gt;"",sumifs('Demo Data'!$C:$C,'Demo Data'!$B:$B,$E9,'Demo Data'!$F:$F,K$3),"")</f>
        <v>0</v>
      </c>
      <c r="L9" s="15">
        <f>if($E$4&lt;&gt;"",sumifs('Demo Data'!$C:$C,'Demo Data'!$B:$B,$E9,'Demo Data'!$F:$F,L$3),"")</f>
        <v>0</v>
      </c>
      <c r="M9" s="15">
        <f>if($E$4&lt;&gt;"",sumifs('Demo Data'!$C:$C,'Demo Data'!$B:$B,$E9,'Demo Data'!$F:$F,M$3),"")</f>
        <v>0</v>
      </c>
      <c r="N9" s="15">
        <f>if($E$4&lt;&gt;"",sumifs('Demo Data'!$C:$C,'Demo Data'!$B:$B,$E9,'Demo Data'!$F:$F,N$3),"")</f>
        <v>39374.78278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>
      <c r="A10" s="10" t="str">
        <f>IFERROR(__xludf.DUMMYFUNCTION("""COMPUTED_VALUE"""),"Uniswap V3 Positions NFT-V1 #108767")</f>
        <v>Uniswap V3 Positions NFT-V1 #108767</v>
      </c>
      <c r="B10" s="15">
        <f>if($A10&lt;&gt;"",sumifs('Demo Data'!$C:$C,'Demo Data'!$B:$B,$A10,'Demo Data'!$G:$G,$B$2),"")</f>
        <v>1</v>
      </c>
      <c r="C10" s="10"/>
      <c r="D10" s="14" t="str">
        <f t="shared" si="1"/>
        <v>Data Matches</v>
      </c>
      <c r="E10" s="10" t="str">
        <f>IFERROR(__xludf.DUMMYFUNCTION("""COMPUTED_VALUE"""),"Uniswap V3 Positions NFT-V1 #108767")</f>
        <v>Uniswap V3 Positions NFT-V1 #108767</v>
      </c>
      <c r="F10" s="15">
        <f t="shared" si="2"/>
        <v>1</v>
      </c>
      <c r="G10" s="15">
        <f>if($E$4&lt;&gt;"",sumifs('Demo Data'!$C:$C,'Demo Data'!$B:$B,$E10,'Demo Data'!$F:$F,G$3),"")</f>
        <v>0</v>
      </c>
      <c r="H10" s="15">
        <f>if($E$4&lt;&gt;"",sumifs('Demo Data'!$C:$C,'Demo Data'!$B:$B,$E10,'Demo Data'!$F:$F,H$3),"")</f>
        <v>0</v>
      </c>
      <c r="I10" s="15">
        <f>if($E$4&lt;&gt;"",sumifs('Demo Data'!$C:$C,'Demo Data'!$B:$B,$E10,'Demo Data'!$F:$F,I$3),"")</f>
        <v>0</v>
      </c>
      <c r="J10" s="15">
        <f>if($E$4&lt;&gt;"",sumifs('Demo Data'!$C:$C,'Demo Data'!$B:$B,$E10,'Demo Data'!$F:$F,J$3),"")</f>
        <v>0</v>
      </c>
      <c r="K10" s="15">
        <f>if($E$4&lt;&gt;"",sumifs('Demo Data'!$C:$C,'Demo Data'!$B:$B,$E10,'Demo Data'!$F:$F,K$3),"")</f>
        <v>0</v>
      </c>
      <c r="L10" s="15">
        <f>if($E$4&lt;&gt;"",sumifs('Demo Data'!$C:$C,'Demo Data'!$B:$B,$E10,'Demo Data'!$F:$F,L$3),"")</f>
        <v>1</v>
      </c>
      <c r="M10" s="15">
        <f>if($E$4&lt;&gt;"",sumifs('Demo Data'!$C:$C,'Demo Data'!$B:$B,$E10,'Demo Data'!$F:$F,M$3),"")</f>
        <v>0</v>
      </c>
      <c r="N10" s="15">
        <f>if($E$4&lt;&gt;"",sumifs('Demo Data'!$C:$C,'Demo Data'!$B:$B,$E10,'Demo Data'!$F:$F,N$3),"")</f>
        <v>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>
      <c r="A11" s="10" t="str">
        <f>IFERROR(__xludf.DUMMYFUNCTION("""COMPUTED_VALUE"""),"USDC")</f>
        <v>USDC</v>
      </c>
      <c r="B11" s="15">
        <f>if($A11&lt;&gt;"",sumifs('Demo Data'!$C:$C,'Demo Data'!$B:$B,$A11,'Demo Data'!$G:$G,$B$2),"")</f>
        <v>2.79</v>
      </c>
      <c r="C11" s="10"/>
      <c r="D11" s="14" t="str">
        <f t="shared" si="1"/>
        <v>Data Matches</v>
      </c>
      <c r="E11" s="10" t="str">
        <f>IFERROR(__xludf.DUMMYFUNCTION("""COMPUTED_VALUE"""),"USDC")</f>
        <v>USDC</v>
      </c>
      <c r="F11" s="15">
        <f t="shared" si="2"/>
        <v>2.79</v>
      </c>
      <c r="G11" s="15">
        <f>if($E$4&lt;&gt;"",sumifs('Demo Data'!$C:$C,'Demo Data'!$B:$B,$E11,'Demo Data'!$F:$F,G$3),"")</f>
        <v>0</v>
      </c>
      <c r="H11" s="15">
        <f>if($E$4&lt;&gt;"",sumifs('Demo Data'!$C:$C,'Demo Data'!$B:$B,$E11,'Demo Data'!$F:$F,H$3),"")</f>
        <v>0</v>
      </c>
      <c r="I11" s="15">
        <f>if($E$4&lt;&gt;"",sumifs('Demo Data'!$C:$C,'Demo Data'!$B:$B,$E11,'Demo Data'!$F:$F,I$3),"")</f>
        <v>0</v>
      </c>
      <c r="J11" s="15">
        <f>if($E$4&lt;&gt;"",sumifs('Demo Data'!$C:$C,'Demo Data'!$B:$B,$E11,'Demo Data'!$F:$F,J$3),"")</f>
        <v>0</v>
      </c>
      <c r="K11" s="15">
        <f>if($E$4&lt;&gt;"",sumifs('Demo Data'!$C:$C,'Demo Data'!$B:$B,$E11,'Demo Data'!$F:$F,K$3),"")</f>
        <v>2.79</v>
      </c>
      <c r="L11" s="15">
        <f>if($E$4&lt;&gt;"",sumifs('Demo Data'!$C:$C,'Demo Data'!$B:$B,$E11,'Demo Data'!$F:$F,L$3),"")</f>
        <v>0</v>
      </c>
      <c r="M11" s="15">
        <f>if($E$4&lt;&gt;"",sumifs('Demo Data'!$C:$C,'Demo Data'!$B:$B,$E11,'Demo Data'!$F:$F,M$3),"")</f>
        <v>0</v>
      </c>
      <c r="N11" s="15">
        <f>if($E$4&lt;&gt;"",sumifs('Demo Data'!$C:$C,'Demo Data'!$B:$B,$E11,'Demo Data'!$F:$F,N$3),"")</f>
        <v>0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>
      <c r="A12" s="10" t="str">
        <f>IFERROR(__xludf.DUMMYFUNCTION("""COMPUTED_VALUE"""),"USDT")</f>
        <v>USDT</v>
      </c>
      <c r="B12" s="15">
        <f>if($A12&lt;&gt;"",sumifs('Demo Data'!$C:$C,'Demo Data'!$B:$B,$A12,'Demo Data'!$G:$G,$B$2),"")</f>
        <v>0.852946</v>
      </c>
      <c r="C12" s="10"/>
      <c r="D12" s="14" t="str">
        <f t="shared" si="1"/>
        <v>Data Matches</v>
      </c>
      <c r="E12" s="10" t="str">
        <f>IFERROR(__xludf.DUMMYFUNCTION("""COMPUTED_VALUE"""),"USDT")</f>
        <v>USDT</v>
      </c>
      <c r="F12" s="15">
        <f t="shared" si="2"/>
        <v>0.852946</v>
      </c>
      <c r="G12" s="15">
        <f>if($E$4&lt;&gt;"",sumifs('Demo Data'!$C:$C,'Demo Data'!$B:$B,$E12,'Demo Data'!$F:$F,G$3),"")</f>
        <v>0</v>
      </c>
      <c r="H12" s="15">
        <f>if($E$4&lt;&gt;"",sumifs('Demo Data'!$C:$C,'Demo Data'!$B:$B,$E12,'Demo Data'!$F:$F,H$3),"")</f>
        <v>0</v>
      </c>
      <c r="I12" s="15">
        <f>if($E$4&lt;&gt;"",sumifs('Demo Data'!$C:$C,'Demo Data'!$B:$B,$E12,'Demo Data'!$F:$F,I$3),"")</f>
        <v>0</v>
      </c>
      <c r="J12" s="15">
        <f>if($E$4&lt;&gt;"",sumifs('Demo Data'!$C:$C,'Demo Data'!$B:$B,$E12,'Demo Data'!$F:$F,J$3),"")</f>
        <v>0</v>
      </c>
      <c r="K12" s="15">
        <f>if($E$4&lt;&gt;"",sumifs('Demo Data'!$C:$C,'Demo Data'!$B:$B,$E12,'Demo Data'!$F:$F,K$3),"")</f>
        <v>0</v>
      </c>
      <c r="L12" s="15">
        <f>if($E$4&lt;&gt;"",sumifs('Demo Data'!$C:$C,'Demo Data'!$B:$B,$E12,'Demo Data'!$F:$F,L$3),"")</f>
        <v>0</v>
      </c>
      <c r="M12" s="15">
        <f>if($E$4&lt;&gt;"",sumifs('Demo Data'!$C:$C,'Demo Data'!$B:$B,$E12,'Demo Data'!$F:$F,M$3),"")</f>
        <v>0.852946</v>
      </c>
      <c r="N12" s="15">
        <f>if($E$4&lt;&gt;"",sumifs('Demo Data'!$C:$C,'Demo Data'!$B:$B,$E12,'Demo Data'!$F:$F,N$3),"")</f>
        <v>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>
      <c r="A13" s="10" t="str">
        <f>IFERROR(__xludf.DUMMYFUNCTION("""COMPUTED_VALUE"""),"WETH")</f>
        <v>WETH</v>
      </c>
      <c r="B13" s="15">
        <f>if($A13&lt;&gt;"",sumifs('Demo Data'!$C:$C,'Demo Data'!$B:$B,$A13,'Demo Data'!$G:$G,$B$2),"")</f>
        <v>0.25772838</v>
      </c>
      <c r="C13" s="10"/>
      <c r="D13" s="14" t="str">
        <f t="shared" si="1"/>
        <v>Data Matches</v>
      </c>
      <c r="E13" s="10" t="str">
        <f>IFERROR(__xludf.DUMMYFUNCTION("""COMPUTED_VALUE"""),"WETH")</f>
        <v>WETH</v>
      </c>
      <c r="F13" s="15">
        <f t="shared" si="2"/>
        <v>0.25772838</v>
      </c>
      <c r="G13" s="15">
        <f>if($E$4&lt;&gt;"",sumifs('Demo Data'!$C:$C,'Demo Data'!$B:$B,$E13,'Demo Data'!$F:$F,G$3),"")</f>
        <v>0</v>
      </c>
      <c r="H13" s="15">
        <f>if($E$4&lt;&gt;"",sumifs('Demo Data'!$C:$C,'Demo Data'!$B:$B,$E13,'Demo Data'!$F:$F,H$3),"")</f>
        <v>0</v>
      </c>
      <c r="I13" s="15">
        <f>if($E$4&lt;&gt;"",sumifs('Demo Data'!$C:$C,'Demo Data'!$B:$B,$E13,'Demo Data'!$F:$F,I$3),"")</f>
        <v>0</v>
      </c>
      <c r="J13" s="15">
        <f>if($E$4&lt;&gt;"",sumifs('Demo Data'!$C:$C,'Demo Data'!$B:$B,$E13,'Demo Data'!$F:$F,J$3),"")</f>
        <v>0</v>
      </c>
      <c r="K13" s="15">
        <f>if($E$4&lt;&gt;"",sumifs('Demo Data'!$C:$C,'Demo Data'!$B:$B,$E13,'Demo Data'!$F:$F,K$3),"")</f>
        <v>0</v>
      </c>
      <c r="L13" s="15">
        <f>if($E$4&lt;&gt;"",sumifs('Demo Data'!$C:$C,'Demo Data'!$B:$B,$E13,'Demo Data'!$F:$F,L$3),"")</f>
        <v>0.25272092</v>
      </c>
      <c r="M13" s="15">
        <f>if($E$4&lt;&gt;"",sumifs('Demo Data'!$C:$C,'Demo Data'!$B:$B,$E13,'Demo Data'!$F:$F,M$3),"")</f>
        <v>0.00500746</v>
      </c>
      <c r="N13" s="15">
        <f>if($E$4&lt;&gt;"",sumifs('Demo Data'!$C:$C,'Demo Data'!$B:$B,$E13,'Demo Data'!$F:$F,N$3),"")</f>
        <v>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</sheetData>
  <mergeCells count="2">
    <mergeCell ref="A1:B1"/>
    <mergeCell ref="E1:N1"/>
  </mergeCells>
  <conditionalFormatting sqref="F4:N13">
    <cfRule type="cellIs" dxfId="0" priority="1" operator="greaterThan">
      <formula>0</formula>
    </cfRule>
  </conditionalFormatting>
  <conditionalFormatting sqref="D1:D1000">
    <cfRule type="cellIs" dxfId="0" priority="2" operator="equal">
      <formula>"Data Matches"</formula>
    </cfRule>
  </conditionalFormatting>
  <dataValidations>
    <dataValidation type="list" allowBlank="1" showErrorMessage="1" sqref="B2 F2">
      <formula1>'Demo Data'!$G$2:$G1000</formula1>
    </dataValidation>
  </dataValidation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2024-09-27T16:30:27Z</dcterms:created>
  <dc:creator>openpyxl</dc:creator>
</cp:coreProperties>
</file>